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efferyadkins/Documents/LECTURES/Astronomy Lectures:presentations/12. Big Bang/"/>
    </mc:Choice>
  </mc:AlternateContent>
  <xr:revisionPtr revIDLastSave="0" documentId="13_ncr:1_{38AD57F5-62F8-AC40-B2D5-FA6271168FFE}" xr6:coauthVersionLast="45" xr6:coauthVersionMax="45" xr10:uidLastSave="{00000000-0000-0000-0000-000000000000}"/>
  <bookViews>
    <workbookView xWindow="0" yWindow="1480" windowWidth="17840" windowHeight="17560" tabRatio="5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1" l="1"/>
  <c r="H15" i="1" s="1"/>
  <c r="I15" i="1" s="1"/>
  <c r="G7" i="1"/>
  <c r="H7" i="1" s="1"/>
  <c r="I7" i="1" s="1"/>
  <c r="G8" i="1"/>
  <c r="H8" i="1" s="1"/>
  <c r="I8" i="1" s="1"/>
  <c r="G9" i="1"/>
  <c r="H9" i="1" s="1"/>
  <c r="I9" i="1" s="1"/>
  <c r="G10" i="1"/>
  <c r="H10" i="1" s="1"/>
  <c r="I10" i="1" s="1"/>
  <c r="G11" i="1"/>
  <c r="H11" i="1" s="1"/>
  <c r="I11" i="1" s="1"/>
  <c r="G12" i="1"/>
  <c r="H12" i="1" s="1"/>
  <c r="I12" i="1" s="1"/>
  <c r="G13" i="1"/>
  <c r="H13" i="1" s="1"/>
  <c r="I13" i="1" s="1"/>
  <c r="G14" i="1"/>
  <c r="H14" i="1" s="1"/>
  <c r="I14" i="1" s="1"/>
  <c r="G6" i="1"/>
  <c r="H6" i="1" s="1"/>
  <c r="I6" i="1" s="1"/>
  <c r="C39" i="1" l="1"/>
  <c r="G39" i="1" s="1"/>
  <c r="G41" i="1" s="1"/>
  <c r="G45" i="1" s="1"/>
  <c r="D49" i="1" s="1"/>
  <c r="D1" i="3" l="1"/>
  <c r="D3" i="3" s="1"/>
  <c r="D5" i="3" s="1"/>
  <c r="D7" i="3" s="1"/>
</calcChain>
</file>

<file path=xl/sharedStrings.xml><?xml version="1.0" encoding="utf-8"?>
<sst xmlns="http://schemas.openxmlformats.org/spreadsheetml/2006/main" count="32" uniqueCount="27">
  <si>
    <t>target name</t>
  </si>
  <si>
    <t>m33</t>
  </si>
  <si>
    <t>slope</t>
  </si>
  <si>
    <t>1/slope</t>
  </si>
  <si>
    <t>time in seconds</t>
  </si>
  <si>
    <t xml:space="preserve">converted to billions of years </t>
  </si>
  <si>
    <t>size 1</t>
  </si>
  <si>
    <t>size2</t>
  </si>
  <si>
    <t>size3</t>
  </si>
  <si>
    <t>size4</t>
  </si>
  <si>
    <t>size5</t>
  </si>
  <si>
    <t>Hubble diagram data calculator</t>
  </si>
  <si>
    <t>Data from other people is included here. You can delete this data and substitute your own just add yours to this.</t>
  </si>
  <si>
    <t>distance to galaxy</t>
  </si>
  <si>
    <t>(ly) - done w/ trig</t>
  </si>
  <si>
    <t>Mega Parsecs</t>
  </si>
  <si>
    <t>converted to</t>
  </si>
  <si>
    <t>Redshift Doppler speeds from NASA</t>
  </si>
  <si>
    <t xml:space="preserve">  v in km/s</t>
  </si>
  <si>
    <t>km/s/Mpc</t>
  </si>
  <si>
    <t>Mpc/km/s</t>
  </si>
  <si>
    <t>invert the slope</t>
  </si>
  <si>
    <t xml:space="preserve">Convert MPC to Ly to Km, </t>
  </si>
  <si>
    <t>kms cancel leaving seconds</t>
  </si>
  <si>
    <t>Our Class determination of age of the universe</t>
  </si>
  <si>
    <t>Type your student's answers here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</si>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</sst>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2" fontId="3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Alignment="1">
      <alignment horizontal="left" vertical="top"/>
    </xf>
    <xf numFmtId="2" fontId="3" fillId="0" borderId="0" xfId="0" applyNumberFormat="1" applyFont="1" applyAlignment="1">
      <alignment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2" borderId="1" xfId="0" applyFont="1" applyFill="1" applyBorder="1" applyAlignment="1">
      <alignment horizontal="right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Hubble Plot v vs. d  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31957227784065428"/>
          <c:y val="4.3839952437393977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Sheet1!$J$5</c:f>
              <c:strCache>
                <c:ptCount val="1"/>
                <c:pt idx="0">
                  <c:v>  v in km/s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0"/>
            <c:dispEq val="1"/>
            <c:trendlineLbl>
              <c:numFmt formatCode="General" sourceLinked="0"/>
            </c:trendlineLbl>
          </c:trendline>
          <c:xVal>
            <c:numRef>
              <c:f>Sheet1!$I$6:$I$17</c:f>
              <c:numCache>
                <c:formatCode>General</c:formatCode>
                <c:ptCount val="12"/>
                <c:pt idx="0">
                  <c:v>24.623614359684964</c:v>
                </c:pt>
                <c:pt idx="1">
                  <c:v>8.2990625598989833</c:v>
                </c:pt>
                <c:pt idx="2">
                  <c:v>3.0859220667972411</c:v>
                </c:pt>
                <c:pt idx="3">
                  <c:v>21.745358096729827</c:v>
                </c:pt>
                <c:pt idx="4">
                  <c:v>30.994486011476472</c:v>
                </c:pt>
                <c:pt idx="5">
                  <c:v>20.386693646569896</c:v>
                </c:pt>
                <c:pt idx="6">
                  <c:v>50.077527265882857</c:v>
                </c:pt>
                <c:pt idx="7">
                  <c:v>36.760555230144874</c:v>
                </c:pt>
                <c:pt idx="8">
                  <c:v>5.9508573514895273</c:v>
                </c:pt>
                <c:pt idx="9">
                  <c:v>16.259509054874609</c:v>
                </c:pt>
              </c:numCache>
            </c:numRef>
          </c:xVal>
          <c:yVal>
            <c:numRef>
              <c:f>Sheet1!$J$6:$J$17</c:f>
              <c:numCache>
                <c:formatCode>General</c:formatCode>
                <c:ptCount val="12"/>
                <c:pt idx="0">
                  <c:v>909</c:v>
                </c:pt>
                <c:pt idx="1">
                  <c:v>275</c:v>
                </c:pt>
                <c:pt idx="2">
                  <c:v>69</c:v>
                </c:pt>
                <c:pt idx="3">
                  <c:v>624</c:v>
                </c:pt>
                <c:pt idx="4">
                  <c:v>3192</c:v>
                </c:pt>
                <c:pt idx="5">
                  <c:v>1464</c:v>
                </c:pt>
                <c:pt idx="6">
                  <c:v>1834</c:v>
                </c:pt>
                <c:pt idx="7">
                  <c:v>3192</c:v>
                </c:pt>
                <c:pt idx="8">
                  <c:v>799</c:v>
                </c:pt>
                <c:pt idx="9">
                  <c:v>627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19B-EB4A-95DB-767898B13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7072048"/>
        <c:axId val="1087076608"/>
      </c:scatterChart>
      <c:valAx>
        <c:axId val="1087072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(Mpc)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87076608"/>
        <c:crosses val="autoZero"/>
        <c:crossBetween val="midCat"/>
      </c:valAx>
      <c:valAx>
        <c:axId val="1087076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Velocity (km/s)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870720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Hubble Diagram for MDAS</a:t>
            </a:r>
          </a:p>
        </c:rich>
      </c:tx>
      <c:layout>
        <c:manualLayout>
          <c:xMode val="edge"/>
          <c:yMode val="edge"/>
          <c:x val="0.28221587926509201"/>
          <c:y val="2.4390243902439001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Sheet1!$J$5</c:f>
              <c:strCache>
                <c:ptCount val="1"/>
                <c:pt idx="0">
                  <c:v>  v in km/s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0"/>
            <c:dispEq val="1"/>
            <c:trendlineLbl>
              <c:numFmt formatCode="General" sourceLinked="0"/>
            </c:trendlineLbl>
          </c:trendline>
          <c:xVal>
            <c:numRef>
              <c:f>Sheet1!$I$6:$I$17</c:f>
              <c:numCache>
                <c:formatCode>General</c:formatCode>
                <c:ptCount val="12"/>
                <c:pt idx="0">
                  <c:v>24.623614359684964</c:v>
                </c:pt>
                <c:pt idx="1">
                  <c:v>8.2990625598989833</c:v>
                </c:pt>
                <c:pt idx="2">
                  <c:v>3.0859220667972411</c:v>
                </c:pt>
                <c:pt idx="3">
                  <c:v>21.745358096729827</c:v>
                </c:pt>
                <c:pt idx="4">
                  <c:v>30.994486011476472</c:v>
                </c:pt>
                <c:pt idx="5">
                  <c:v>20.386693646569896</c:v>
                </c:pt>
                <c:pt idx="6">
                  <c:v>50.077527265882857</c:v>
                </c:pt>
                <c:pt idx="7">
                  <c:v>36.760555230144874</c:v>
                </c:pt>
                <c:pt idx="8">
                  <c:v>5.9508573514895273</c:v>
                </c:pt>
                <c:pt idx="9">
                  <c:v>16.259509054874609</c:v>
                </c:pt>
              </c:numCache>
            </c:numRef>
          </c:xVal>
          <c:yVal>
            <c:numRef>
              <c:f>Sheet1!$J$6:$J$17</c:f>
              <c:numCache>
                <c:formatCode>General</c:formatCode>
                <c:ptCount val="12"/>
                <c:pt idx="0">
                  <c:v>909</c:v>
                </c:pt>
                <c:pt idx="1">
                  <c:v>275</c:v>
                </c:pt>
                <c:pt idx="2">
                  <c:v>69</c:v>
                </c:pt>
                <c:pt idx="3">
                  <c:v>624</c:v>
                </c:pt>
                <c:pt idx="4">
                  <c:v>3192</c:v>
                </c:pt>
                <c:pt idx="5">
                  <c:v>1464</c:v>
                </c:pt>
                <c:pt idx="6">
                  <c:v>1834</c:v>
                </c:pt>
                <c:pt idx="7">
                  <c:v>3192</c:v>
                </c:pt>
                <c:pt idx="8">
                  <c:v>799</c:v>
                </c:pt>
                <c:pt idx="9">
                  <c:v>627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F2-D947-A2EC-ECB23A564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7044992"/>
        <c:axId val="1087034368"/>
      </c:scatterChart>
      <c:valAx>
        <c:axId val="108704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(Mpc)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87034368"/>
        <c:crosses val="autoZero"/>
        <c:crossBetween val="midCat"/>
      </c:valAx>
      <c:valAx>
        <c:axId val="1087034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Velocity (km/s)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870449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887736</xdr:colOff>
      <xdr:row>19</xdr:row>
      <xdr:rowOff>61477</xdr:rowOff>
    </xdr:from>
    <xdr:to>
      <xdr:col>8</xdr:col>
      <xdr:colOff>720298</xdr:colOff>
      <xdr:row>33</xdr:row>
      <xdr:rowOff>37911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853440</xdr:colOff>
      <xdr:row>15</xdr:row>
      <xdr:rowOff>101600</xdr:rowOff>
    </xdr:from>
    <xdr:to>
      <xdr:col>7</xdr:col>
      <xdr:colOff>467360</xdr:colOff>
      <xdr:row>19</xdr:row>
      <xdr:rowOff>193040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62FE669A-636B-DF45-B550-40ACA31D0CF3}"/>
            </a:ext>
          </a:extLst>
        </xdr:cNvPr>
        <xdr:cNvSpPr/>
      </xdr:nvSpPr>
      <xdr:spPr>
        <a:xfrm>
          <a:off x="4897120" y="3149600"/>
          <a:ext cx="629920" cy="904240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243840</xdr:colOff>
      <xdr:row>32</xdr:row>
      <xdr:rowOff>152400</xdr:rowOff>
    </xdr:from>
    <xdr:to>
      <xdr:col>6</xdr:col>
      <xdr:colOff>873760</xdr:colOff>
      <xdr:row>37</xdr:row>
      <xdr:rowOff>40640</xdr:rowOff>
    </xdr:to>
    <xdr:sp macro="" textlink="">
      <xdr:nvSpPr>
        <xdr:cNvPr id="7" name="Down Arrow 6">
          <a:extLst>
            <a:ext uri="{FF2B5EF4-FFF2-40B4-BE49-F238E27FC236}">
              <a16:creationId xmlns:a16="http://schemas.microsoft.com/office/drawing/2014/main" id="{52D8C293-F983-684C-8300-EA6186A9161F}"/>
            </a:ext>
          </a:extLst>
        </xdr:cNvPr>
        <xdr:cNvSpPr/>
      </xdr:nvSpPr>
      <xdr:spPr>
        <a:xfrm>
          <a:off x="4287520" y="6654800"/>
          <a:ext cx="629920" cy="904240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546100</xdr:colOff>
      <xdr:row>2</xdr:row>
      <xdr:rowOff>0</xdr:rowOff>
    </xdr:from>
    <xdr:to>
      <xdr:col>9</xdr:col>
      <xdr:colOff>635000</xdr:colOff>
      <xdr:row>25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abSelected="1" zoomScale="125" zoomScaleNormal="125" zoomScalePageLayoutView="150" workbookViewId="0">
      <selection activeCell="B17" sqref="B17"/>
    </sheetView>
  </sheetViews>
  <sheetFormatPr baseColWidth="10" defaultRowHeight="16" x14ac:dyDescent="0.2"/>
  <cols>
    <col min="1" max="1" width="13.6640625" style="3" customWidth="1"/>
    <col min="2" max="2" width="6.83203125" style="3" customWidth="1"/>
    <col min="3" max="6" width="8.1640625" style="3" customWidth="1"/>
    <col min="7" max="7" width="13.33203125" customWidth="1"/>
    <col min="8" max="8" width="18.1640625" customWidth="1"/>
    <col min="9" max="9" width="12.83203125" customWidth="1"/>
    <col min="10" max="10" width="11.1640625" customWidth="1"/>
    <col min="11" max="11" width="42.6640625" customWidth="1"/>
  </cols>
  <sheetData>
    <row r="1" spans="1:10" ht="58" customHeight="1" x14ac:dyDescent="0.35">
      <c r="A1" s="10" t="s">
        <v>11</v>
      </c>
    </row>
    <row r="2" spans="1:10" x14ac:dyDescent="0.2">
      <c r="A2" s="2" t="s">
        <v>12</v>
      </c>
    </row>
    <row r="3" spans="1:10" x14ac:dyDescent="0.2">
      <c r="A3" s="2"/>
    </row>
    <row r="4" spans="1:10" x14ac:dyDescent="0.2">
      <c r="A4" s="2"/>
      <c r="B4" s="5" t="s">
        <v>25</v>
      </c>
      <c r="H4" t="s">
        <v>13</v>
      </c>
      <c r="I4" t="s">
        <v>16</v>
      </c>
      <c r="J4" t="s">
        <v>17</v>
      </c>
    </row>
    <row r="5" spans="1:10" x14ac:dyDescent="0.2">
      <c r="A5" s="3" t="s">
        <v>0</v>
      </c>
      <c r="B5" s="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9" t="s">
        <v>26</v>
      </c>
      <c r="H5" t="s">
        <v>14</v>
      </c>
      <c r="I5" t="s">
        <v>15</v>
      </c>
      <c r="J5" t="s">
        <v>18</v>
      </c>
    </row>
    <row r="6" spans="1:10" x14ac:dyDescent="0.2">
      <c r="A6" s="8">
        <v>3726</v>
      </c>
      <c r="B6" s="11">
        <v>3.45</v>
      </c>
      <c r="C6" s="11">
        <v>5</v>
      </c>
      <c r="D6" s="11">
        <v>3.99</v>
      </c>
      <c r="E6" s="11">
        <v>4.9909999999999997</v>
      </c>
      <c r="F6" s="11">
        <v>3.98</v>
      </c>
      <c r="G6">
        <f>AVERAGE(B6:F6)</f>
        <v>4.2821999999999996</v>
      </c>
      <c r="H6" s="4">
        <f>343744967/(G6)</f>
        <v>80272982.812572986</v>
      </c>
      <c r="I6">
        <f>H6/3260000</f>
        <v>24.623614359684964</v>
      </c>
      <c r="J6">
        <v>909</v>
      </c>
    </row>
    <row r="7" spans="1:10" x14ac:dyDescent="0.2">
      <c r="A7" s="8">
        <v>5236</v>
      </c>
      <c r="B7" s="11">
        <v>19.5</v>
      </c>
      <c r="C7" s="11">
        <v>9.6199999999999992</v>
      </c>
      <c r="D7" s="11">
        <v>14.05</v>
      </c>
      <c r="E7" s="11">
        <v>11.607200000000001</v>
      </c>
      <c r="F7" s="11">
        <v>8.75</v>
      </c>
      <c r="G7">
        <f t="shared" ref="G7:G15" si="0">AVERAGE(B7:F7)</f>
        <v>12.705439999999999</v>
      </c>
      <c r="H7" s="4">
        <f t="shared" ref="H7:H15" si="1">343744967/(G7)</f>
        <v>27054943.945270687</v>
      </c>
      <c r="I7">
        <f t="shared" ref="I7:I15" si="2">H7/3260000</f>
        <v>8.2990625598989833</v>
      </c>
      <c r="J7">
        <v>275</v>
      </c>
    </row>
    <row r="8" spans="1:10" x14ac:dyDescent="0.2">
      <c r="A8" s="8" t="s">
        <v>1</v>
      </c>
      <c r="B8" s="11">
        <v>39.473599999999998</v>
      </c>
      <c r="C8" s="11">
        <v>28</v>
      </c>
      <c r="D8" s="11">
        <v>37.872</v>
      </c>
      <c r="E8" s="11">
        <v>37.5</v>
      </c>
      <c r="F8" s="11">
        <v>28</v>
      </c>
      <c r="G8">
        <f t="shared" si="0"/>
        <v>34.169119999999999</v>
      </c>
      <c r="H8" s="4">
        <f t="shared" si="1"/>
        <v>10060105.937759006</v>
      </c>
      <c r="I8">
        <f t="shared" si="2"/>
        <v>3.0859220667972411</v>
      </c>
      <c r="J8">
        <v>69</v>
      </c>
    </row>
    <row r="9" spans="1:10" x14ac:dyDescent="0.2">
      <c r="A9" s="8">
        <v>2835</v>
      </c>
      <c r="B9" s="11">
        <v>5.3630000000000004</v>
      </c>
      <c r="C9" s="11">
        <v>5.3630000000000004</v>
      </c>
      <c r="D9" s="11">
        <v>5.3630000000000004</v>
      </c>
      <c r="E9" s="11">
        <v>5.72</v>
      </c>
      <c r="F9" s="11">
        <v>2.4359999999999999</v>
      </c>
      <c r="G9">
        <f t="shared" si="0"/>
        <v>4.8490000000000002</v>
      </c>
      <c r="H9" s="4">
        <f t="shared" si="1"/>
        <v>70889867.395339236</v>
      </c>
      <c r="I9">
        <f t="shared" si="2"/>
        <v>21.745358096729827</v>
      </c>
      <c r="J9">
        <v>624</v>
      </c>
    </row>
    <row r="10" spans="1:10" x14ac:dyDescent="0.2">
      <c r="A10" s="8">
        <v>2907</v>
      </c>
      <c r="B10" s="11">
        <v>4.88</v>
      </c>
      <c r="C10" s="11">
        <v>3.44</v>
      </c>
      <c r="D10" s="11">
        <v>3.44</v>
      </c>
      <c r="E10" s="11">
        <v>2.625</v>
      </c>
      <c r="F10" s="11">
        <v>2.625</v>
      </c>
      <c r="G10">
        <f t="shared" si="0"/>
        <v>3.4019999999999997</v>
      </c>
      <c r="H10" s="4">
        <f t="shared" si="1"/>
        <v>101042024.3974133</v>
      </c>
      <c r="I10">
        <f t="shared" si="2"/>
        <v>30.994486011476472</v>
      </c>
      <c r="J10">
        <v>3192</v>
      </c>
    </row>
    <row r="11" spans="1:10" x14ac:dyDescent="0.2">
      <c r="A11" s="8">
        <v>4321</v>
      </c>
      <c r="B11" s="11">
        <v>4.9829999999999997</v>
      </c>
      <c r="C11" s="11">
        <v>5.7228000000000003</v>
      </c>
      <c r="D11" s="11">
        <v>4.9829999999999997</v>
      </c>
      <c r="E11" s="11">
        <v>5.2649999999999997</v>
      </c>
      <c r="F11" s="11">
        <v>4.907</v>
      </c>
      <c r="G11">
        <f t="shared" si="0"/>
        <v>5.1721599999999999</v>
      </c>
      <c r="H11" s="4">
        <f t="shared" si="1"/>
        <v>66460621.287817858</v>
      </c>
      <c r="I11">
        <f t="shared" si="2"/>
        <v>20.386693646569896</v>
      </c>
      <c r="J11">
        <v>1464</v>
      </c>
    </row>
    <row r="12" spans="1:10" x14ac:dyDescent="0.2">
      <c r="A12" s="8">
        <v>289</v>
      </c>
      <c r="B12" s="11">
        <v>2.2040000000000002</v>
      </c>
      <c r="C12" s="11">
        <v>2.4</v>
      </c>
      <c r="D12" s="11">
        <v>2.2040000000000002</v>
      </c>
      <c r="E12" s="11">
        <v>2.17</v>
      </c>
      <c r="F12" s="11">
        <v>1.55</v>
      </c>
      <c r="G12">
        <f t="shared" si="0"/>
        <v>2.1055999999999999</v>
      </c>
      <c r="H12" s="4">
        <f t="shared" si="1"/>
        <v>163252738.88677812</v>
      </c>
      <c r="I12">
        <f t="shared" si="2"/>
        <v>50.077527265882857</v>
      </c>
      <c r="J12">
        <v>1834</v>
      </c>
    </row>
    <row r="13" spans="1:10" x14ac:dyDescent="0.2">
      <c r="A13" s="8">
        <v>6907</v>
      </c>
      <c r="B13" s="11">
        <v>2.4459</v>
      </c>
      <c r="C13" s="11">
        <v>1.29</v>
      </c>
      <c r="D13" s="11">
        <v>4.6500000000000004</v>
      </c>
      <c r="E13" s="11">
        <v>3.3159999999999998</v>
      </c>
      <c r="F13" s="11">
        <v>2.64</v>
      </c>
      <c r="G13">
        <f t="shared" si="0"/>
        <v>2.8683799999999997</v>
      </c>
      <c r="H13" s="4">
        <f t="shared" si="1"/>
        <v>119839410.05027229</v>
      </c>
      <c r="I13">
        <f t="shared" si="2"/>
        <v>36.760555230144874</v>
      </c>
      <c r="J13">
        <v>3192</v>
      </c>
    </row>
    <row r="14" spans="1:10" x14ac:dyDescent="0.2">
      <c r="A14" s="8">
        <v>2997</v>
      </c>
      <c r="B14" s="11">
        <v>15.08</v>
      </c>
      <c r="C14" s="11">
        <v>13.5</v>
      </c>
      <c r="D14" s="11">
        <v>17.100000000000001</v>
      </c>
      <c r="E14" s="11">
        <v>21.6</v>
      </c>
      <c r="F14" s="11">
        <v>21.315000000000001</v>
      </c>
      <c r="G14">
        <f t="shared" si="0"/>
        <v>17.719000000000001</v>
      </c>
      <c r="H14" s="4">
        <f t="shared" si="1"/>
        <v>19399794.965855859</v>
      </c>
      <c r="I14">
        <f t="shared" si="2"/>
        <v>5.9508573514895273</v>
      </c>
      <c r="J14">
        <v>799</v>
      </c>
    </row>
    <row r="15" spans="1:10" x14ac:dyDescent="0.2">
      <c r="A15" s="8">
        <v>3521</v>
      </c>
      <c r="B15" s="11">
        <v>5.6</v>
      </c>
      <c r="C15" s="11">
        <v>6.6</v>
      </c>
      <c r="D15" s="11">
        <v>6.3291000000000004</v>
      </c>
      <c r="E15" s="11">
        <v>7.0759999999999996</v>
      </c>
      <c r="F15" s="11">
        <v>6.82</v>
      </c>
      <c r="G15">
        <f t="shared" si="0"/>
        <v>6.4850200000000005</v>
      </c>
      <c r="H15" s="4">
        <f t="shared" si="1"/>
        <v>53005999.518891223</v>
      </c>
      <c r="I15">
        <f t="shared" si="2"/>
        <v>16.259509054874609</v>
      </c>
      <c r="J15">
        <v>627</v>
      </c>
    </row>
    <row r="16" spans="1:10" x14ac:dyDescent="0.2">
      <c r="B16" s="2"/>
    </row>
    <row r="17" spans="2:2" x14ac:dyDescent="0.2">
      <c r="B17" s="2"/>
    </row>
    <row r="39" spans="1:8" x14ac:dyDescent="0.2">
      <c r="A39" s="3" t="s">
        <v>2</v>
      </c>
      <c r="C39" s="3">
        <f>SLOPE(J6:J15,I6:I15)</f>
        <v>55.915718944521863</v>
      </c>
      <c r="D39" s="5" t="s">
        <v>19</v>
      </c>
      <c r="G39">
        <f>C39</f>
        <v>55.915718944521863</v>
      </c>
      <c r="H39" t="s">
        <v>19</v>
      </c>
    </row>
    <row r="40" spans="1:8" x14ac:dyDescent="0.2">
      <c r="H40" t="s">
        <v>21</v>
      </c>
    </row>
    <row r="41" spans="1:8" x14ac:dyDescent="0.2">
      <c r="A41" s="3" t="s">
        <v>3</v>
      </c>
      <c r="G41">
        <f>1/G39</f>
        <v>1.7884058702565805E-2</v>
      </c>
      <c r="H41" t="s">
        <v>20</v>
      </c>
    </row>
    <row r="43" spans="1:8" x14ac:dyDescent="0.2">
      <c r="H43" t="s">
        <v>22</v>
      </c>
    </row>
    <row r="44" spans="1:8" x14ac:dyDescent="0.2">
      <c r="H44" t="s">
        <v>23</v>
      </c>
    </row>
    <row r="45" spans="1:8" x14ac:dyDescent="0.2">
      <c r="A45" s="3" t="s">
        <v>5</v>
      </c>
      <c r="G45">
        <f>G41*3.26*1000000*300000*365*24*60*60</f>
        <v>5.515838583887447E+17</v>
      </c>
      <c r="H45" s="3" t="s">
        <v>4</v>
      </c>
    </row>
    <row r="48" spans="1:8" x14ac:dyDescent="0.2">
      <c r="D48" t="s">
        <v>24</v>
      </c>
    </row>
    <row r="49" spans="4:8" x14ac:dyDescent="0.2">
      <c r="D49" s="6">
        <f>(G45/(60*60*24*365))/1000000000</f>
        <v>17.490609411109357</v>
      </c>
      <c r="E49" s="7"/>
      <c r="F49" s="7"/>
      <c r="G49" s="7"/>
      <c r="H49" s="7"/>
    </row>
    <row r="50" spans="4:8" x14ac:dyDescent="0.2">
      <c r="D50" s="7"/>
      <c r="E50" s="7"/>
      <c r="F50" s="7"/>
      <c r="G50" s="7"/>
      <c r="H50" s="7"/>
    </row>
    <row r="51" spans="4:8" x14ac:dyDescent="0.2">
      <c r="D51" s="7"/>
      <c r="E51" s="7"/>
      <c r="F51" s="7"/>
      <c r="G51" s="7"/>
      <c r="H51" s="7"/>
    </row>
    <row r="52" spans="4:8" x14ac:dyDescent="0.2">
      <c r="D52" s="7"/>
      <c r="E52" s="7"/>
      <c r="F52" s="7"/>
      <c r="G52" s="7"/>
      <c r="H52" s="7"/>
    </row>
  </sheetData>
  <mergeCells count="1">
    <mergeCell ref="D49:H52"/>
  </mergeCells>
  <pageMargins left="0.75" right="0.75" top="1" bottom="1" header="0.5" footer="0.5"/>
  <pageSetup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>
      <selection activeCell="L25" sqref="L25"/>
    </sheetView>
  </sheetViews>
  <sheetFormatPr baseColWidth="10" defaultRowHeight="16" x14ac:dyDescent="0.2"/>
  <sheetData/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"/>
  <sheetViews>
    <sheetView workbookViewId="0">
      <selection activeCell="D2" sqref="D2"/>
    </sheetView>
  </sheetViews>
  <sheetFormatPr baseColWidth="10" defaultRowHeight="16" x14ac:dyDescent="0.2"/>
  <cols>
    <col min="4" max="4" width="24.1640625" customWidth="1"/>
  </cols>
  <sheetData>
    <row r="1" spans="1:4" x14ac:dyDescent="0.2">
      <c r="A1" s="3" t="s">
        <v>2</v>
      </c>
      <c r="B1" s="3"/>
      <c r="C1" s="3"/>
      <c r="D1">
        <f>Sheet1!G39</f>
        <v>55.915718944521863</v>
      </c>
    </row>
    <row r="2" spans="1:4" x14ac:dyDescent="0.2">
      <c r="A2" s="3"/>
      <c r="B2" s="3"/>
      <c r="C2" s="3"/>
    </row>
    <row r="3" spans="1:4" x14ac:dyDescent="0.2">
      <c r="A3" s="3" t="s">
        <v>3</v>
      </c>
      <c r="B3" s="3"/>
      <c r="C3" s="3"/>
      <c r="D3">
        <f>1/D1</f>
        <v>1.7884058702565805E-2</v>
      </c>
    </row>
    <row r="4" spans="1:4" x14ac:dyDescent="0.2">
      <c r="A4" s="3"/>
      <c r="B4" s="3"/>
      <c r="C4" s="3"/>
    </row>
    <row r="5" spans="1:4" x14ac:dyDescent="0.2">
      <c r="A5" s="3" t="s">
        <v>4</v>
      </c>
      <c r="B5" s="3"/>
      <c r="C5" s="3"/>
      <c r="D5">
        <f>D3*3.26*1000000*300000*365*24*60*60</f>
        <v>5.515838583887447E+17</v>
      </c>
    </row>
    <row r="6" spans="1:4" x14ac:dyDescent="0.2">
      <c r="A6" s="3"/>
      <c r="B6" s="3"/>
      <c r="C6" s="3"/>
    </row>
    <row r="7" spans="1:4" ht="62" x14ac:dyDescent="0.7">
      <c r="A7" s="3" t="s">
        <v>5</v>
      </c>
      <c r="B7" s="3"/>
      <c r="C7" s="3"/>
      <c r="D7" s="1">
        <f>(D5/(60*60*24*365))/1000000000</f>
        <v>17.490609411109357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Deer Valley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Adkins</dc:creator>
  <cp:lastModifiedBy>Jeff Adkins</cp:lastModifiedBy>
  <dcterms:created xsi:type="dcterms:W3CDTF">2013-12-12T00:57:45Z</dcterms:created>
  <dcterms:modified xsi:type="dcterms:W3CDTF">2022-12-01T20:16:27Z</dcterms:modified>
</cp:coreProperties>
</file>